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 tabRatio="311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L4" i="1"/>
  <c r="L11" s="1"/>
  <c r="L5"/>
  <c r="A6"/>
  <c r="D6" s="1"/>
  <c r="L6"/>
  <c r="L9" s="1"/>
  <c r="L10"/>
  <c r="L15" s="1"/>
  <c r="L14"/>
  <c r="S16"/>
  <c r="S17" s="1"/>
  <c r="L16" s="1"/>
  <c r="D60"/>
  <c r="E60"/>
  <c r="F60"/>
  <c r="D61"/>
  <c r="E61"/>
  <c r="F61"/>
  <c r="D62"/>
  <c r="E62"/>
  <c r="F62"/>
  <c r="D63"/>
  <c r="E63"/>
  <c r="F63"/>
  <c r="A7"/>
  <c r="D7" s="1"/>
  <c r="E8" l="1"/>
  <c r="E17"/>
  <c r="E6"/>
  <c r="F6" s="1"/>
  <c r="E13"/>
  <c r="E20"/>
  <c r="E24"/>
  <c r="E28"/>
  <c r="E32"/>
  <c r="E36"/>
  <c r="E40"/>
  <c r="E44"/>
  <c r="E48"/>
  <c r="E52"/>
  <c r="E56"/>
  <c r="E16"/>
  <c r="E26"/>
  <c r="E34"/>
  <c r="E42"/>
  <c r="E50"/>
  <c r="E58"/>
  <c r="E19"/>
  <c r="E14"/>
  <c r="E29"/>
  <c r="E37"/>
  <c r="E45"/>
  <c r="E53"/>
  <c r="E7"/>
  <c r="F7" s="1"/>
  <c r="E15"/>
  <c r="E12"/>
  <c r="E18"/>
  <c r="E23"/>
  <c r="E27"/>
  <c r="E31"/>
  <c r="E35"/>
  <c r="E39"/>
  <c r="E43"/>
  <c r="E47"/>
  <c r="E51"/>
  <c r="E55"/>
  <c r="E59"/>
  <c r="E11"/>
  <c r="E5"/>
  <c r="E10"/>
  <c r="E22"/>
  <c r="E30"/>
  <c r="E38"/>
  <c r="E46"/>
  <c r="E54"/>
  <c r="E9"/>
  <c r="E21"/>
  <c r="E25"/>
  <c r="E33"/>
  <c r="E41"/>
  <c r="E49"/>
  <c r="E57"/>
  <c r="A8"/>
  <c r="D5"/>
  <c r="D8" l="1"/>
  <c r="F8" s="1"/>
  <c r="A9"/>
  <c r="F5"/>
  <c r="D9" l="1"/>
  <c r="F9" s="1"/>
  <c r="A10"/>
  <c r="D10" l="1"/>
  <c r="F10" s="1"/>
  <c r="A11"/>
  <c r="A12" l="1"/>
  <c r="D11"/>
  <c r="F11" s="1"/>
  <c r="A13" l="1"/>
  <c r="D12"/>
  <c r="F12" s="1"/>
  <c r="D13" l="1"/>
  <c r="F13" s="1"/>
  <c r="A14"/>
  <c r="D14" l="1"/>
  <c r="F14" s="1"/>
  <c r="A15"/>
  <c r="A16" l="1"/>
  <c r="D15"/>
  <c r="F15" s="1"/>
  <c r="D16" l="1"/>
  <c r="F16" s="1"/>
  <c r="A17"/>
  <c r="D17" l="1"/>
  <c r="F17" s="1"/>
  <c r="A18"/>
  <c r="D18" l="1"/>
  <c r="F18" s="1"/>
  <c r="A19"/>
  <c r="A20" l="1"/>
  <c r="D19"/>
  <c r="F19" s="1"/>
  <c r="A21" l="1"/>
  <c r="D20"/>
  <c r="F20" s="1"/>
  <c r="D21" l="1"/>
  <c r="F21" s="1"/>
  <c r="A22"/>
  <c r="A23" l="1"/>
  <c r="D22"/>
  <c r="F22" s="1"/>
  <c r="A24" l="1"/>
  <c r="D23"/>
  <c r="F23" s="1"/>
  <c r="A25" l="1"/>
  <c r="D24"/>
  <c r="F24" s="1"/>
  <c r="D25" l="1"/>
  <c r="F25" s="1"/>
  <c r="A26"/>
  <c r="D26" l="1"/>
  <c r="F26" s="1"/>
  <c r="A27"/>
  <c r="A28" l="1"/>
  <c r="D27"/>
  <c r="F27" s="1"/>
  <c r="A29" l="1"/>
  <c r="D28"/>
  <c r="F28" s="1"/>
  <c r="D29" l="1"/>
  <c r="F29" s="1"/>
  <c r="A30"/>
  <c r="D30" l="1"/>
  <c r="F30" s="1"/>
  <c r="A31"/>
  <c r="A32" l="1"/>
  <c r="D31"/>
  <c r="F31" s="1"/>
  <c r="A33" l="1"/>
  <c r="D32"/>
  <c r="F32" s="1"/>
  <c r="D33" l="1"/>
  <c r="F33" s="1"/>
  <c r="A34"/>
  <c r="D34" l="1"/>
  <c r="F34" s="1"/>
  <c r="A35"/>
  <c r="A36" l="1"/>
  <c r="D35"/>
  <c r="F35" s="1"/>
  <c r="A37" l="1"/>
  <c r="D36"/>
  <c r="F36" s="1"/>
  <c r="D37" l="1"/>
  <c r="F37" s="1"/>
  <c r="A38"/>
  <c r="A39" l="1"/>
  <c r="D38"/>
  <c r="F38" s="1"/>
  <c r="A40" l="1"/>
  <c r="D39"/>
  <c r="F39" s="1"/>
  <c r="A41" l="1"/>
  <c r="D40"/>
  <c r="F40" s="1"/>
  <c r="D41" l="1"/>
  <c r="F41" s="1"/>
  <c r="A42"/>
  <c r="D42" l="1"/>
  <c r="F42" s="1"/>
  <c r="A43"/>
  <c r="A44" l="1"/>
  <c r="D43"/>
  <c r="F43" s="1"/>
  <c r="A45" l="1"/>
  <c r="D44"/>
  <c r="F44" s="1"/>
  <c r="D45" l="1"/>
  <c r="F45" s="1"/>
  <c r="A46"/>
  <c r="A47" l="1"/>
  <c r="D46"/>
  <c r="F46" s="1"/>
  <c r="A48" l="1"/>
  <c r="D47"/>
  <c r="F47" s="1"/>
  <c r="A49" l="1"/>
  <c r="D48"/>
  <c r="F48" s="1"/>
  <c r="D49" l="1"/>
  <c r="F49" s="1"/>
  <c r="A50"/>
  <c r="D50" l="1"/>
  <c r="F50" s="1"/>
  <c r="A51"/>
  <c r="A52" l="1"/>
  <c r="D51"/>
  <c r="F51" s="1"/>
  <c r="D52" l="1"/>
  <c r="F52" s="1"/>
  <c r="A53"/>
  <c r="D53" l="1"/>
  <c r="F53" s="1"/>
  <c r="A54"/>
  <c r="D54" l="1"/>
  <c r="F54" s="1"/>
  <c r="A55"/>
  <c r="A56" l="1"/>
  <c r="D55"/>
  <c r="F55" s="1"/>
  <c r="A57" l="1"/>
  <c r="D56"/>
  <c r="F56" s="1"/>
  <c r="D57" l="1"/>
  <c r="F57" s="1"/>
  <c r="A58"/>
  <c r="D58" l="1"/>
  <c r="F58" s="1"/>
  <c r="A59"/>
  <c r="D59" l="1"/>
  <c r="F59" s="1"/>
  <c r="G5" s="1"/>
  <c r="A60"/>
  <c r="A61" s="1"/>
  <c r="A62" s="1"/>
  <c r="A63" s="1"/>
</calcChain>
</file>

<file path=xl/sharedStrings.xml><?xml version="1.0" encoding="utf-8"?>
<sst xmlns="http://schemas.openxmlformats.org/spreadsheetml/2006/main" count="31" uniqueCount="28">
  <si>
    <t>CALCOLO PORTATA DI PIENA FIUME SECCHIA A PONTE BACCHELLO</t>
  </si>
  <si>
    <t>NUM. ORDINE</t>
  </si>
  <si>
    <t>ANNO</t>
  </si>
  <si>
    <t>PORTATA</t>
  </si>
  <si>
    <t>FREQ. CUM.</t>
  </si>
  <si>
    <t>PROBABILITA'</t>
  </si>
  <si>
    <t>VAR. TEST.</t>
  </si>
  <si>
    <t>MAXTEST</t>
  </si>
  <si>
    <t>Numero dati</t>
  </si>
  <si>
    <t>Media dati=</t>
  </si>
  <si>
    <t>m3/s</t>
  </si>
  <si>
    <t>Scarto quadratico medio=</t>
  </si>
  <si>
    <t>Parametri distribuzione di Gumbel</t>
  </si>
  <si>
    <t>alfa=</t>
  </si>
  <si>
    <t>u=</t>
  </si>
  <si>
    <t>Max Kolmogorov=</t>
  </si>
  <si>
    <t>Tempo di ritorno=</t>
  </si>
  <si>
    <t>anni</t>
  </si>
  <si>
    <t>Probabilità=</t>
  </si>
  <si>
    <t>Portata centennale (Gumbel)=</t>
  </si>
  <si>
    <t>Gumbel</t>
  </si>
  <si>
    <t>Tempo di corrivazione=</t>
  </si>
  <si>
    <t>ore</t>
  </si>
  <si>
    <t>Pioggia=</t>
  </si>
  <si>
    <t>mm</t>
  </si>
  <si>
    <t>Portata centennale (f. razionale)=</t>
  </si>
  <si>
    <t>F. razionale</t>
  </si>
  <si>
    <t>ESERCITAZIONE DI COSTRUZIONI IDRAULICHE M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</si>
</sst>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0"/>
      <name val="Arial"/>
      <family val="2"/>
    </font>
    <font>
      <sz val="12"/>
      <color indexed="8"/>
      <name val="Arial"/>
      <family val="2"/>
    </font>
    <font>
      <sz val="12"/>
      <color indexed="8"/>
      <name val="Nimbus Roman No9 L;Times New Ro"/>
      <family val="1"/>
    </font>
    <font>
      <sz val="14"/>
      <color indexed="8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0" fontId="4" fillId="0" borderId="0" xfId="0" applyFont="1" applyAlignment="1">
      <alignment horizontal="right"/>
    </xf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420E"/>
      <rgbColor rgb="00666699"/>
      <rgbColor rgb="00969696"/>
      <rgbColor rgb="0000458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3"/>
  <sheetViews>
    <sheetView tabSelected="1" showOutlineSymbols="0" zoomScale="80" zoomScaleNormal="80" workbookViewId="0"/>
  </sheetViews>
  <sheetFormatPr defaultColWidth="11.42578125" defaultRowHeight="12.75"/>
  <cols>
    <col min="1" max="1" width="12.7109375" customWidth="1"/>
    <col min="4" max="4" width="14.140625" customWidth="1"/>
    <col min="5" max="5" width="16.28515625" customWidth="1"/>
    <col min="11" max="11" width="16.42578125" customWidth="1"/>
  </cols>
  <sheetData>
    <row r="1" spans="1:21" ht="15.75">
      <c r="A1" s="1" t="s">
        <v>27</v>
      </c>
      <c r="C1" s="2"/>
    </row>
    <row r="2" spans="1:21" ht="15.75">
      <c r="A2" s="1" t="s">
        <v>0</v>
      </c>
      <c r="C2" s="2"/>
    </row>
    <row r="3" spans="1:21" ht="15.75">
      <c r="B3" s="3"/>
      <c r="C3" s="2"/>
    </row>
    <row r="4" spans="1:21" ht="18">
      <c r="A4" s="1" t="s">
        <v>1</v>
      </c>
      <c r="B4" s="3" t="s">
        <v>2</v>
      </c>
      <c r="C4" s="3" t="s">
        <v>3</v>
      </c>
      <c r="D4" s="1" t="s">
        <v>4</v>
      </c>
      <c r="E4" s="1" t="s">
        <v>5</v>
      </c>
      <c r="F4" s="1" t="s">
        <v>6</v>
      </c>
      <c r="G4" t="s">
        <v>7</v>
      </c>
      <c r="I4" s="4" t="s">
        <v>8</v>
      </c>
      <c r="J4" s="5"/>
      <c r="K4" s="5"/>
      <c r="L4" s="6">
        <f>COUNT(C5:C63)</f>
        <v>55</v>
      </c>
      <c r="M4" s="5"/>
      <c r="N4" s="5"/>
    </row>
    <row r="5" spans="1:21" ht="18">
      <c r="A5" s="3">
        <v>1</v>
      </c>
      <c r="B5" s="3">
        <v>1929</v>
      </c>
      <c r="C5" s="3">
        <v>148</v>
      </c>
      <c r="D5" s="10">
        <f t="shared" ref="D5:D36" si="0">IF(C5&gt;0,+A5/($L$4+1),"")</f>
        <v>1.7857142857142856E-2</v>
      </c>
      <c r="E5" s="10">
        <f t="shared" ref="E5:E36" si="1">IF(C5&gt;0,EXP(-EXP(-$L$9*(C5-$L$10))),"")</f>
        <v>5.405191966108714E-3</v>
      </c>
      <c r="F5" s="10">
        <f t="shared" ref="F5:F36" si="2">IF(C5&gt;0,ABS(E5-D5),"")</f>
        <v>1.2451950891034142E-2</v>
      </c>
      <c r="G5" s="10">
        <f>MAX(F5:F63)</f>
        <v>5.9504719584620336E-2</v>
      </c>
      <c r="I5" s="4" t="s">
        <v>9</v>
      </c>
      <c r="J5" s="6"/>
      <c r="K5" s="5"/>
      <c r="L5" s="7">
        <f>AVERAGE(C5:C63)</f>
        <v>421.32181818181812</v>
      </c>
      <c r="M5" s="6" t="s">
        <v>10</v>
      </c>
      <c r="N5" s="5"/>
    </row>
    <row r="6" spans="1:21" ht="18">
      <c r="A6" s="3">
        <f t="shared" ref="A6:A37" si="3">IF(C6&gt;0,+A5+1,+A5)</f>
        <v>2</v>
      </c>
      <c r="B6" s="3">
        <v>1976</v>
      </c>
      <c r="C6" s="3">
        <v>177.7</v>
      </c>
      <c r="D6" s="10">
        <f t="shared" si="0"/>
        <v>3.5714285714285712E-2</v>
      </c>
      <c r="E6" s="10">
        <f t="shared" si="1"/>
        <v>1.6621941068029361E-2</v>
      </c>
      <c r="F6" s="10">
        <f t="shared" si="2"/>
        <v>1.9092344646256351E-2</v>
      </c>
      <c r="I6" s="4" t="s">
        <v>11</v>
      </c>
      <c r="J6" s="6"/>
      <c r="K6" s="5"/>
      <c r="L6" s="7">
        <f>SQRT(VAR(C5:C63))</f>
        <v>157.25739067706476</v>
      </c>
      <c r="M6" s="6" t="s">
        <v>10</v>
      </c>
      <c r="N6" s="5"/>
    </row>
    <row r="7" spans="1:21" ht="18">
      <c r="A7" s="3">
        <f t="shared" si="3"/>
        <v>3</v>
      </c>
      <c r="B7" s="3">
        <v>1954</v>
      </c>
      <c r="C7" s="3">
        <v>204.7</v>
      </c>
      <c r="D7" s="10">
        <f t="shared" si="0"/>
        <v>5.3571428571428568E-2</v>
      </c>
      <c r="E7" s="10">
        <f t="shared" si="1"/>
        <v>3.7365131754403924E-2</v>
      </c>
      <c r="F7" s="10">
        <f t="shared" si="2"/>
        <v>1.6206296817024644E-2</v>
      </c>
      <c r="I7" s="4"/>
      <c r="J7" s="6"/>
      <c r="K7" s="5"/>
      <c r="L7" s="6"/>
      <c r="M7" s="6"/>
      <c r="N7" s="5"/>
    </row>
    <row r="8" spans="1:21" ht="18">
      <c r="A8" s="3">
        <f t="shared" si="3"/>
        <v>4</v>
      </c>
      <c r="B8" s="3">
        <v>1971</v>
      </c>
      <c r="C8" s="3">
        <v>208.7</v>
      </c>
      <c r="D8" s="10">
        <f t="shared" si="0"/>
        <v>7.1428571428571425E-2</v>
      </c>
      <c r="E8" s="10">
        <f t="shared" si="1"/>
        <v>4.152419760745904E-2</v>
      </c>
      <c r="F8" s="10">
        <f t="shared" si="2"/>
        <v>2.9904373821112384E-2</v>
      </c>
      <c r="I8" s="4" t="s">
        <v>12</v>
      </c>
      <c r="J8" s="6"/>
      <c r="K8" s="5"/>
      <c r="L8" s="6"/>
      <c r="M8" s="6"/>
      <c r="N8" s="5"/>
    </row>
    <row r="9" spans="1:21" ht="18">
      <c r="A9" s="3">
        <f t="shared" si="3"/>
        <v>5</v>
      </c>
      <c r="B9" s="3">
        <v>1923</v>
      </c>
      <c r="C9" s="3">
        <v>239</v>
      </c>
      <c r="D9" s="10">
        <f t="shared" si="0"/>
        <v>8.9285714285714288E-2</v>
      </c>
      <c r="E9" s="10">
        <f t="shared" si="1"/>
        <v>8.3352898923799226E-2</v>
      </c>
      <c r="F9" s="10">
        <f t="shared" si="2"/>
        <v>5.9328153619150614E-3</v>
      </c>
      <c r="I9" s="4" t="s">
        <v>13</v>
      </c>
      <c r="J9" s="6"/>
      <c r="K9" s="5"/>
      <c r="L9" s="7">
        <f>1.283/L6</f>
        <v>8.1585990615518928E-3</v>
      </c>
      <c r="M9" s="6"/>
      <c r="N9" s="5"/>
    </row>
    <row r="10" spans="1:21" ht="18">
      <c r="A10" s="3">
        <f t="shared" si="3"/>
        <v>6</v>
      </c>
      <c r="B10" s="3">
        <v>1975</v>
      </c>
      <c r="C10" s="3">
        <v>260.3</v>
      </c>
      <c r="D10" s="10">
        <f t="shared" si="0"/>
        <v>0.10714285714285714</v>
      </c>
      <c r="E10" s="10">
        <f t="shared" si="1"/>
        <v>0.12389444774194555</v>
      </c>
      <c r="F10" s="10">
        <f t="shared" si="2"/>
        <v>1.6751590599088415E-2</v>
      </c>
      <c r="I10" s="4" t="s">
        <v>14</v>
      </c>
      <c r="J10" s="6"/>
      <c r="K10" s="5"/>
      <c r="L10" s="7">
        <f>+L5-0.45*L6</f>
        <v>350.55599237713898</v>
      </c>
      <c r="M10" s="6"/>
      <c r="N10" s="5"/>
    </row>
    <row r="11" spans="1:21" ht="18">
      <c r="A11" s="3">
        <f t="shared" si="3"/>
        <v>7</v>
      </c>
      <c r="B11" s="3">
        <v>1970</v>
      </c>
      <c r="C11" s="3">
        <v>266</v>
      </c>
      <c r="D11" s="10">
        <f t="shared" si="0"/>
        <v>0.125</v>
      </c>
      <c r="E11" s="10">
        <f t="shared" si="1"/>
        <v>0.13622691064427428</v>
      </c>
      <c r="F11" s="10">
        <f t="shared" si="2"/>
        <v>1.1226910644274279E-2</v>
      </c>
      <c r="I11" s="5" t="s">
        <v>15</v>
      </c>
      <c r="J11" s="5"/>
      <c r="K11" s="5"/>
      <c r="L11" s="8">
        <f>1.36/SQRT(L4)</f>
        <v>0.18338236259000185</v>
      </c>
      <c r="M11" s="5"/>
      <c r="N11" s="5"/>
    </row>
    <row r="12" spans="1:21" ht="18">
      <c r="A12" s="3">
        <f t="shared" si="3"/>
        <v>8</v>
      </c>
      <c r="B12" s="3">
        <v>1977</v>
      </c>
      <c r="C12" s="3">
        <v>270.39999999999998</v>
      </c>
      <c r="D12" s="10">
        <f t="shared" si="0"/>
        <v>0.14285714285714285</v>
      </c>
      <c r="E12" s="10">
        <f t="shared" si="1"/>
        <v>0.1461469623878677</v>
      </c>
      <c r="F12" s="10">
        <f t="shared" si="2"/>
        <v>3.2898195307248523E-3</v>
      </c>
      <c r="I12" s="5"/>
      <c r="J12" s="5"/>
      <c r="K12" s="5"/>
      <c r="L12" s="5"/>
      <c r="M12" s="5"/>
      <c r="N12" s="5"/>
    </row>
    <row r="13" spans="1:21" ht="18">
      <c r="A13" s="3">
        <f t="shared" si="3"/>
        <v>9</v>
      </c>
      <c r="B13" s="3">
        <v>1950</v>
      </c>
      <c r="C13" s="3">
        <v>271</v>
      </c>
      <c r="D13" s="10">
        <f t="shared" si="0"/>
        <v>0.16071428571428573</v>
      </c>
      <c r="E13" s="10">
        <f t="shared" si="1"/>
        <v>0.14752590573479124</v>
      </c>
      <c r="F13" s="10">
        <f t="shared" si="2"/>
        <v>1.3188379979494486E-2</v>
      </c>
      <c r="I13" s="5" t="s">
        <v>16</v>
      </c>
      <c r="J13" s="5"/>
      <c r="K13" s="5"/>
      <c r="L13" s="5">
        <v>100</v>
      </c>
      <c r="M13" s="9" t="s">
        <v>17</v>
      </c>
      <c r="N13" s="5"/>
    </row>
    <row r="14" spans="1:21" ht="18">
      <c r="A14" s="3">
        <f t="shared" si="3"/>
        <v>10</v>
      </c>
      <c r="B14" s="3">
        <v>1924</v>
      </c>
      <c r="C14" s="3">
        <v>271.10000000000002</v>
      </c>
      <c r="D14" s="10">
        <f t="shared" si="0"/>
        <v>0.17857142857142858</v>
      </c>
      <c r="E14" s="10">
        <f t="shared" si="1"/>
        <v>0.14775633159713333</v>
      </c>
      <c r="F14" s="10">
        <f t="shared" si="2"/>
        <v>3.0815096974295242E-2</v>
      </c>
      <c r="I14" s="5" t="s">
        <v>18</v>
      </c>
      <c r="J14" s="5"/>
      <c r="K14" s="5"/>
      <c r="L14" s="5">
        <f>+(L13-1)/L13</f>
        <v>0.99</v>
      </c>
      <c r="M14" s="5"/>
      <c r="N14" s="5"/>
    </row>
    <row r="15" spans="1:21" ht="18">
      <c r="A15" s="3">
        <f t="shared" si="3"/>
        <v>11</v>
      </c>
      <c r="B15" s="3">
        <v>1962</v>
      </c>
      <c r="C15" s="3">
        <v>291</v>
      </c>
      <c r="D15" s="10">
        <f t="shared" si="0"/>
        <v>0.19642857142857142</v>
      </c>
      <c r="E15" s="10">
        <f t="shared" si="1"/>
        <v>0.196788289949138</v>
      </c>
      <c r="F15" s="10">
        <f t="shared" si="2"/>
        <v>3.5971852056657094E-4</v>
      </c>
      <c r="I15" s="5" t="s">
        <v>19</v>
      </c>
      <c r="J15" s="5"/>
      <c r="K15" s="5"/>
      <c r="L15" s="8">
        <f>+L10-(LN(-LN(L14)))/L9</f>
        <v>914.39657236778737</v>
      </c>
      <c r="M15" s="6" t="s">
        <v>10</v>
      </c>
      <c r="N15" s="5" t="s">
        <v>20</v>
      </c>
    </row>
    <row r="16" spans="1:21" ht="18">
      <c r="A16" s="3">
        <f t="shared" si="3"/>
        <v>12</v>
      </c>
      <c r="B16" s="3">
        <v>1967</v>
      </c>
      <c r="C16" s="3">
        <v>302</v>
      </c>
      <c r="D16" s="10">
        <f t="shared" si="0"/>
        <v>0.21428571428571427</v>
      </c>
      <c r="E16" s="10">
        <f t="shared" si="1"/>
        <v>0.22625546520526085</v>
      </c>
      <c r="F16" s="10">
        <f t="shared" si="2"/>
        <v>1.1969750919546579E-2</v>
      </c>
      <c r="I16" s="5" t="s">
        <v>25</v>
      </c>
      <c r="J16" s="5"/>
      <c r="K16" s="5"/>
      <c r="L16" s="8">
        <f>0.65*1295000000*S17/1000/S16/3600</f>
        <v>1202.4879633890832</v>
      </c>
      <c r="M16" s="6" t="s">
        <v>10</v>
      </c>
      <c r="N16" s="5" t="s">
        <v>26</v>
      </c>
      <c r="P16" s="5" t="s">
        <v>21</v>
      </c>
      <c r="Q16" s="5"/>
      <c r="R16" s="5"/>
      <c r="S16" s="8">
        <f>(4*SQRT(1295)+1.5*110)/0.8/SQRT(500)</f>
        <v>17.27051887690217</v>
      </c>
      <c r="T16" s="9" t="s">
        <v>22</v>
      </c>
      <c r="U16" s="5"/>
    </row>
    <row r="17" spans="1:21" ht="18">
      <c r="A17" s="3">
        <f t="shared" si="3"/>
        <v>13</v>
      </c>
      <c r="B17" s="3">
        <v>1953</v>
      </c>
      <c r="C17" s="3">
        <v>302.8</v>
      </c>
      <c r="D17" s="10">
        <f t="shared" si="0"/>
        <v>0.23214285714285715</v>
      </c>
      <c r="E17" s="10">
        <f t="shared" si="1"/>
        <v>0.22845349949477056</v>
      </c>
      <c r="F17" s="10">
        <f t="shared" si="2"/>
        <v>3.6893576480865886E-3</v>
      </c>
      <c r="I17" s="5"/>
      <c r="J17" s="5"/>
      <c r="K17" s="5"/>
      <c r="L17" s="8"/>
      <c r="M17" s="6"/>
      <c r="N17" s="5"/>
      <c r="P17" s="5" t="s">
        <v>23</v>
      </c>
      <c r="Q17" s="5"/>
      <c r="R17" s="5"/>
      <c r="S17" s="8">
        <f>40*S16^0.28</f>
        <v>88.818922311198932</v>
      </c>
      <c r="T17" s="9" t="s">
        <v>24</v>
      </c>
      <c r="U17" s="5"/>
    </row>
    <row r="18" spans="1:21" ht="18">
      <c r="A18" s="3">
        <f t="shared" si="3"/>
        <v>14</v>
      </c>
      <c r="B18" s="3">
        <v>1931</v>
      </c>
      <c r="C18" s="3">
        <v>315</v>
      </c>
      <c r="D18" s="10">
        <f t="shared" si="0"/>
        <v>0.25</v>
      </c>
      <c r="E18" s="10">
        <f t="shared" si="1"/>
        <v>0.26275220499494512</v>
      </c>
      <c r="F18" s="10">
        <f t="shared" si="2"/>
        <v>1.2752204994945116E-2</v>
      </c>
      <c r="I18" s="5"/>
      <c r="J18" s="5"/>
      <c r="K18" s="5"/>
      <c r="L18" s="5"/>
      <c r="M18" s="6"/>
      <c r="N18" s="5"/>
    </row>
    <row r="19" spans="1:21" ht="18">
      <c r="A19" s="3">
        <f t="shared" si="3"/>
        <v>15</v>
      </c>
      <c r="B19" s="3">
        <v>1980</v>
      </c>
      <c r="C19" s="3">
        <v>318.8</v>
      </c>
      <c r="D19" s="10">
        <f t="shared" si="0"/>
        <v>0.26785714285714285</v>
      </c>
      <c r="E19" s="10">
        <f t="shared" si="1"/>
        <v>0.27369438634785659</v>
      </c>
      <c r="F19" s="10">
        <f t="shared" si="2"/>
        <v>5.8372434907137394E-3</v>
      </c>
      <c r="I19" s="5"/>
      <c r="J19" s="5"/>
      <c r="K19" s="5"/>
      <c r="L19" s="5"/>
      <c r="M19" s="6"/>
      <c r="N19" s="5"/>
    </row>
    <row r="20" spans="1:21" ht="18">
      <c r="A20" s="3">
        <f t="shared" si="3"/>
        <v>16</v>
      </c>
      <c r="B20" s="3">
        <v>1942</v>
      </c>
      <c r="C20" s="3">
        <v>319</v>
      </c>
      <c r="D20" s="10">
        <f t="shared" si="0"/>
        <v>0.2857142857142857</v>
      </c>
      <c r="E20" s="10">
        <f t="shared" si="1"/>
        <v>0.27427319491328878</v>
      </c>
      <c r="F20" s="10">
        <f t="shared" si="2"/>
        <v>1.1441090800996923E-2</v>
      </c>
      <c r="I20" s="5"/>
      <c r="J20" s="5"/>
      <c r="K20" s="5"/>
      <c r="L20" s="5"/>
      <c r="M20" s="6"/>
      <c r="N20" s="5"/>
    </row>
    <row r="21" spans="1:21" ht="18">
      <c r="A21" s="3">
        <f t="shared" si="3"/>
        <v>17</v>
      </c>
      <c r="B21" s="3">
        <v>1933</v>
      </c>
      <c r="C21" s="3">
        <v>319</v>
      </c>
      <c r="D21" s="10">
        <f t="shared" si="0"/>
        <v>0.30357142857142855</v>
      </c>
      <c r="E21" s="10">
        <f t="shared" si="1"/>
        <v>0.27427319491328878</v>
      </c>
      <c r="F21" s="10">
        <f t="shared" si="2"/>
        <v>2.9298233658139772E-2</v>
      </c>
      <c r="I21" s="5"/>
      <c r="J21" s="5"/>
      <c r="K21" s="5"/>
      <c r="L21" s="5"/>
      <c r="M21" s="6"/>
      <c r="N21" s="5"/>
    </row>
    <row r="22" spans="1:21" ht="15">
      <c r="A22" s="3">
        <f t="shared" si="3"/>
        <v>18</v>
      </c>
      <c r="B22" s="3">
        <v>1955</v>
      </c>
      <c r="C22" s="3">
        <v>325</v>
      </c>
      <c r="D22" s="10">
        <f t="shared" si="0"/>
        <v>0.32142857142857145</v>
      </c>
      <c r="E22" s="10">
        <f t="shared" si="1"/>
        <v>0.29175808986626423</v>
      </c>
      <c r="F22" s="10">
        <f t="shared" si="2"/>
        <v>2.9670481562307227E-2</v>
      </c>
    </row>
    <row r="23" spans="1:21" ht="15">
      <c r="A23" s="3">
        <f t="shared" si="3"/>
        <v>19</v>
      </c>
      <c r="B23" s="3">
        <v>1930</v>
      </c>
      <c r="C23" s="3">
        <v>335</v>
      </c>
      <c r="D23" s="10">
        <f t="shared" si="0"/>
        <v>0.3392857142857143</v>
      </c>
      <c r="E23" s="10">
        <f t="shared" si="1"/>
        <v>0.3213190801416636</v>
      </c>
      <c r="F23" s="10">
        <f t="shared" si="2"/>
        <v>1.7966634144050697E-2</v>
      </c>
    </row>
    <row r="24" spans="1:21" ht="18">
      <c r="A24" s="3">
        <f t="shared" si="3"/>
        <v>20</v>
      </c>
      <c r="B24" s="3">
        <v>1981</v>
      </c>
      <c r="C24" s="3">
        <v>335.2</v>
      </c>
      <c r="D24" s="10">
        <f t="shared" si="0"/>
        <v>0.35714285714285715</v>
      </c>
      <c r="E24" s="10">
        <f t="shared" si="1"/>
        <v>0.32191439724634174</v>
      </c>
      <c r="F24" s="10">
        <f t="shared" si="2"/>
        <v>3.5228459896515407E-2</v>
      </c>
      <c r="I24" s="5"/>
      <c r="J24" s="5"/>
      <c r="K24" s="5"/>
      <c r="L24" s="5"/>
      <c r="M24" s="5"/>
      <c r="N24" s="5"/>
    </row>
    <row r="25" spans="1:21" ht="18">
      <c r="A25" s="3">
        <f t="shared" si="3"/>
        <v>21</v>
      </c>
      <c r="B25" s="3">
        <v>1958</v>
      </c>
      <c r="C25" s="3">
        <v>344</v>
      </c>
      <c r="D25" s="10">
        <f t="shared" si="0"/>
        <v>0.375</v>
      </c>
      <c r="E25" s="10">
        <f t="shared" si="1"/>
        <v>0.34821191623036174</v>
      </c>
      <c r="F25" s="10">
        <f t="shared" si="2"/>
        <v>2.678808376963826E-2</v>
      </c>
      <c r="I25" s="5"/>
      <c r="J25" s="5"/>
      <c r="K25" s="5"/>
      <c r="L25" s="5"/>
      <c r="M25" s="5"/>
      <c r="N25" s="5"/>
    </row>
    <row r="26" spans="1:21" ht="15">
      <c r="A26" s="3">
        <f t="shared" si="3"/>
        <v>22</v>
      </c>
      <c r="B26" s="3">
        <v>1938</v>
      </c>
      <c r="C26" s="3">
        <v>345</v>
      </c>
      <c r="D26" s="10">
        <f t="shared" si="0"/>
        <v>0.39285714285714285</v>
      </c>
      <c r="E26" s="10">
        <f t="shared" si="1"/>
        <v>0.35120956612966536</v>
      </c>
      <c r="F26" s="10">
        <f t="shared" si="2"/>
        <v>4.1647576727477487E-2</v>
      </c>
    </row>
    <row r="27" spans="1:21" ht="15">
      <c r="A27" s="3">
        <f t="shared" si="3"/>
        <v>23</v>
      </c>
      <c r="B27" s="3">
        <v>1965</v>
      </c>
      <c r="C27" s="3">
        <v>345</v>
      </c>
      <c r="D27" s="10">
        <f t="shared" si="0"/>
        <v>0.4107142857142857</v>
      </c>
      <c r="E27" s="10">
        <f t="shared" si="1"/>
        <v>0.35120956612966536</v>
      </c>
      <c r="F27" s="10">
        <f t="shared" si="2"/>
        <v>5.9504719584620336E-2</v>
      </c>
    </row>
    <row r="28" spans="1:21" ht="15">
      <c r="A28" s="3">
        <f t="shared" si="3"/>
        <v>24</v>
      </c>
      <c r="B28" s="3">
        <v>1925</v>
      </c>
      <c r="C28" s="3">
        <v>370</v>
      </c>
      <c r="D28" s="10">
        <f t="shared" si="0"/>
        <v>0.42857142857142855</v>
      </c>
      <c r="E28" s="10">
        <f t="shared" si="1"/>
        <v>0.42600379528948856</v>
      </c>
      <c r="F28" s="10">
        <f t="shared" si="2"/>
        <v>2.567633281939985E-3</v>
      </c>
    </row>
    <row r="29" spans="1:21" ht="15">
      <c r="A29" s="3">
        <f t="shared" si="3"/>
        <v>25</v>
      </c>
      <c r="B29" s="3">
        <v>1935</v>
      </c>
      <c r="C29" s="3">
        <v>376</v>
      </c>
      <c r="D29" s="10">
        <f t="shared" si="0"/>
        <v>0.44642857142857145</v>
      </c>
      <c r="E29" s="10">
        <f t="shared" si="1"/>
        <v>0.44372859481310623</v>
      </c>
      <c r="F29" s="10">
        <f t="shared" si="2"/>
        <v>2.6999766154652272E-3</v>
      </c>
    </row>
    <row r="30" spans="1:21" ht="15">
      <c r="A30" s="3">
        <f t="shared" si="3"/>
        <v>26</v>
      </c>
      <c r="B30" s="3">
        <v>1943</v>
      </c>
      <c r="C30" s="3">
        <v>381</v>
      </c>
      <c r="D30" s="10">
        <f t="shared" si="0"/>
        <v>0.4642857142857143</v>
      </c>
      <c r="E30" s="10">
        <f t="shared" si="1"/>
        <v>0.45837708210980987</v>
      </c>
      <c r="F30" s="10">
        <f t="shared" si="2"/>
        <v>5.9086321759044269E-3</v>
      </c>
    </row>
    <row r="31" spans="1:21" ht="15">
      <c r="A31" s="3">
        <f t="shared" si="3"/>
        <v>27</v>
      </c>
      <c r="B31" s="3">
        <v>1927</v>
      </c>
      <c r="C31" s="3">
        <v>384</v>
      </c>
      <c r="D31" s="10">
        <f t="shared" si="0"/>
        <v>0.48214285714285715</v>
      </c>
      <c r="E31" s="10">
        <f t="shared" si="1"/>
        <v>0.46710453476372193</v>
      </c>
      <c r="F31" s="10">
        <f t="shared" si="2"/>
        <v>1.5038322379135216E-2</v>
      </c>
    </row>
    <row r="32" spans="1:21" ht="15">
      <c r="A32" s="3">
        <f t="shared" si="3"/>
        <v>28</v>
      </c>
      <c r="B32" s="3">
        <v>1936</v>
      </c>
      <c r="C32" s="3">
        <v>390</v>
      </c>
      <c r="D32" s="10">
        <f t="shared" si="0"/>
        <v>0.5</v>
      </c>
      <c r="E32" s="10">
        <f t="shared" si="1"/>
        <v>0.48440329789366315</v>
      </c>
      <c r="F32" s="10">
        <f t="shared" si="2"/>
        <v>1.5596702106336846E-2</v>
      </c>
    </row>
    <row r="33" spans="1:6" ht="15">
      <c r="A33" s="3">
        <f t="shared" si="3"/>
        <v>29</v>
      </c>
      <c r="B33" s="3">
        <v>1928</v>
      </c>
      <c r="C33" s="3">
        <v>408</v>
      </c>
      <c r="D33" s="10">
        <f t="shared" si="0"/>
        <v>0.5178571428571429</v>
      </c>
      <c r="E33" s="10">
        <f t="shared" si="1"/>
        <v>0.53481269894297045</v>
      </c>
      <c r="F33" s="10">
        <f t="shared" si="2"/>
        <v>1.695555608582755E-2</v>
      </c>
    </row>
    <row r="34" spans="1:6" ht="15">
      <c r="A34" s="3">
        <f t="shared" si="3"/>
        <v>30</v>
      </c>
      <c r="B34" s="3">
        <v>1979</v>
      </c>
      <c r="C34" s="3">
        <v>412.6</v>
      </c>
      <c r="D34" s="10">
        <f t="shared" si="0"/>
        <v>0.5357142857142857</v>
      </c>
      <c r="E34" s="10">
        <f t="shared" si="1"/>
        <v>0.54728449269312829</v>
      </c>
      <c r="F34" s="10">
        <f t="shared" si="2"/>
        <v>1.157020697884259E-2</v>
      </c>
    </row>
    <row r="35" spans="1:6" ht="15">
      <c r="A35" s="3">
        <f t="shared" si="3"/>
        <v>31</v>
      </c>
      <c r="B35" s="3">
        <v>1952</v>
      </c>
      <c r="C35" s="3">
        <v>415</v>
      </c>
      <c r="D35" s="10">
        <f t="shared" si="0"/>
        <v>0.5535714285714286</v>
      </c>
      <c r="E35" s="10">
        <f t="shared" si="1"/>
        <v>0.55371875970858075</v>
      </c>
      <c r="F35" s="10">
        <f t="shared" si="2"/>
        <v>1.4733113715215129E-4</v>
      </c>
    </row>
    <row r="36" spans="1:6" ht="15">
      <c r="A36" s="3">
        <f t="shared" si="3"/>
        <v>32</v>
      </c>
      <c r="B36" s="3">
        <v>1963</v>
      </c>
      <c r="C36" s="3">
        <v>421</v>
      </c>
      <c r="D36" s="10">
        <f t="shared" si="0"/>
        <v>0.5714285714285714</v>
      </c>
      <c r="E36" s="10">
        <f t="shared" si="1"/>
        <v>0.56957776062758603</v>
      </c>
      <c r="F36" s="10">
        <f t="shared" si="2"/>
        <v>1.8508108009853697E-3</v>
      </c>
    </row>
    <row r="37" spans="1:6" ht="15">
      <c r="A37" s="3">
        <f t="shared" si="3"/>
        <v>33</v>
      </c>
      <c r="B37" s="3">
        <v>1937</v>
      </c>
      <c r="C37" s="3">
        <v>431</v>
      </c>
      <c r="D37" s="10">
        <f t="shared" ref="D37:D63" si="4">IF(C37&gt;0,+A37/($L$4+1),"")</f>
        <v>0.5892857142857143</v>
      </c>
      <c r="E37" s="10">
        <f t="shared" ref="E37:E63" si="5">IF(C37&gt;0,EXP(-EXP(-$L$9*(C37-$L$10))),"")</f>
        <v>0.5952571220704771</v>
      </c>
      <c r="F37" s="10">
        <f t="shared" ref="F37:F63" si="6">IF(C37&gt;0,ABS(E37-D37),"")</f>
        <v>5.9714077847627944E-3</v>
      </c>
    </row>
    <row r="38" spans="1:6" ht="15">
      <c r="A38" s="3">
        <f t="shared" ref="A38:A63" si="7">IF(C38&gt;0,+A37+1,+A37)</f>
        <v>34</v>
      </c>
      <c r="B38" s="3">
        <v>1948</v>
      </c>
      <c r="C38" s="3">
        <v>443</v>
      </c>
      <c r="D38" s="10">
        <f t="shared" si="4"/>
        <v>0.6071428571428571</v>
      </c>
      <c r="E38" s="10">
        <f t="shared" si="5"/>
        <v>0.6247645755371446</v>
      </c>
      <c r="F38" s="10">
        <f t="shared" si="6"/>
        <v>1.76217183942875E-2</v>
      </c>
    </row>
    <row r="39" spans="1:6" ht="15">
      <c r="A39" s="3">
        <f t="shared" si="7"/>
        <v>35</v>
      </c>
      <c r="B39" s="3">
        <v>1964</v>
      </c>
      <c r="C39" s="3">
        <v>447</v>
      </c>
      <c r="D39" s="10">
        <f t="shared" si="4"/>
        <v>0.625</v>
      </c>
      <c r="E39" s="10">
        <f t="shared" si="5"/>
        <v>0.63427188520109212</v>
      </c>
      <c r="F39" s="10">
        <f t="shared" si="6"/>
        <v>9.2718852010921227E-3</v>
      </c>
    </row>
    <row r="40" spans="1:6" ht="15">
      <c r="A40" s="3">
        <f t="shared" si="7"/>
        <v>36</v>
      </c>
      <c r="B40" s="3">
        <v>1934</v>
      </c>
      <c r="C40" s="3">
        <v>465</v>
      </c>
      <c r="D40" s="10">
        <f t="shared" si="4"/>
        <v>0.6428571428571429</v>
      </c>
      <c r="E40" s="10">
        <f t="shared" si="5"/>
        <v>0.67496430640700644</v>
      </c>
      <c r="F40" s="10">
        <f t="shared" si="6"/>
        <v>3.2107163549863538E-2</v>
      </c>
    </row>
    <row r="41" spans="1:6" ht="15">
      <c r="A41" s="3">
        <f t="shared" si="7"/>
        <v>37</v>
      </c>
      <c r="B41" s="3">
        <v>1941</v>
      </c>
      <c r="C41" s="3">
        <v>471</v>
      </c>
      <c r="D41" s="10">
        <f t="shared" si="4"/>
        <v>0.6607142857142857</v>
      </c>
      <c r="E41" s="10">
        <f t="shared" si="5"/>
        <v>0.68775940363069965</v>
      </c>
      <c r="F41" s="10">
        <f t="shared" si="6"/>
        <v>2.7045117916413952E-2</v>
      </c>
    </row>
    <row r="42" spans="1:6" ht="15">
      <c r="A42" s="3">
        <f t="shared" si="7"/>
        <v>38</v>
      </c>
      <c r="B42" s="3">
        <v>1978</v>
      </c>
      <c r="C42" s="3">
        <v>481.8</v>
      </c>
      <c r="D42" s="10">
        <f t="shared" si="4"/>
        <v>0.6785714285714286</v>
      </c>
      <c r="E42" s="10">
        <f t="shared" si="5"/>
        <v>0.70981887340161887</v>
      </c>
      <c r="F42" s="10">
        <f t="shared" si="6"/>
        <v>3.1247444830190263E-2</v>
      </c>
    </row>
    <row r="43" spans="1:6" ht="15">
      <c r="A43" s="3">
        <f t="shared" si="7"/>
        <v>39</v>
      </c>
      <c r="B43" s="3">
        <v>1926</v>
      </c>
      <c r="C43" s="3">
        <v>486</v>
      </c>
      <c r="D43" s="10">
        <f t="shared" si="4"/>
        <v>0.6964285714285714</v>
      </c>
      <c r="E43" s="10">
        <f t="shared" si="5"/>
        <v>0.71806166057066456</v>
      </c>
      <c r="F43" s="10">
        <f t="shared" si="6"/>
        <v>2.1633089142093165E-2</v>
      </c>
    </row>
    <row r="44" spans="1:6" ht="15">
      <c r="A44" s="3">
        <f t="shared" si="7"/>
        <v>40</v>
      </c>
      <c r="B44" s="3">
        <v>1959</v>
      </c>
      <c r="C44" s="3">
        <v>486</v>
      </c>
      <c r="D44" s="10">
        <f t="shared" si="4"/>
        <v>0.7142857142857143</v>
      </c>
      <c r="E44" s="10">
        <f t="shared" si="5"/>
        <v>0.71806166057066456</v>
      </c>
      <c r="F44" s="10">
        <f t="shared" si="6"/>
        <v>3.7759462849502601E-3</v>
      </c>
    </row>
    <row r="45" spans="1:6" ht="15">
      <c r="A45" s="3">
        <f t="shared" si="7"/>
        <v>41</v>
      </c>
      <c r="B45" s="3">
        <v>1957</v>
      </c>
      <c r="C45" s="3">
        <v>493</v>
      </c>
      <c r="D45" s="10">
        <f t="shared" si="4"/>
        <v>0.7321428571428571</v>
      </c>
      <c r="E45" s="10">
        <f t="shared" si="5"/>
        <v>0.73138525880536887</v>
      </c>
      <c r="F45" s="10">
        <f t="shared" si="6"/>
        <v>7.5759833748823002E-4</v>
      </c>
    </row>
    <row r="46" spans="1:6" ht="15">
      <c r="A46" s="3">
        <f t="shared" si="7"/>
        <v>42</v>
      </c>
      <c r="B46" s="3">
        <v>1932</v>
      </c>
      <c r="C46" s="3">
        <v>508</v>
      </c>
      <c r="D46" s="10">
        <f t="shared" si="4"/>
        <v>0.75</v>
      </c>
      <c r="E46" s="10">
        <f t="shared" si="5"/>
        <v>0.75821923514065881</v>
      </c>
      <c r="F46" s="10">
        <f t="shared" si="6"/>
        <v>8.2192351406588093E-3</v>
      </c>
    </row>
    <row r="47" spans="1:6" ht="15">
      <c r="A47" s="3">
        <f t="shared" si="7"/>
        <v>43</v>
      </c>
      <c r="B47" s="3">
        <v>1969</v>
      </c>
      <c r="C47" s="3">
        <v>530</v>
      </c>
      <c r="D47" s="10">
        <f t="shared" si="4"/>
        <v>0.7678571428571429</v>
      </c>
      <c r="E47" s="10">
        <f t="shared" si="5"/>
        <v>0.79349624127184648</v>
      </c>
      <c r="F47" s="10">
        <f t="shared" si="6"/>
        <v>2.5639098414703576E-2</v>
      </c>
    </row>
    <row r="48" spans="1:6" ht="15">
      <c r="A48" s="3">
        <f t="shared" si="7"/>
        <v>44</v>
      </c>
      <c r="B48" s="3">
        <v>1949</v>
      </c>
      <c r="C48" s="3">
        <v>551</v>
      </c>
      <c r="D48" s="10">
        <f t="shared" si="4"/>
        <v>0.7857142857142857</v>
      </c>
      <c r="E48" s="10">
        <f t="shared" si="5"/>
        <v>0.82292875294399481</v>
      </c>
      <c r="F48" s="10">
        <f t="shared" si="6"/>
        <v>3.7214467229709114E-2</v>
      </c>
    </row>
    <row r="49" spans="1:6" ht="15">
      <c r="A49" s="3">
        <f t="shared" si="7"/>
        <v>45</v>
      </c>
      <c r="B49" s="3">
        <v>1961</v>
      </c>
      <c r="C49" s="3">
        <v>552</v>
      </c>
      <c r="D49" s="10">
        <f t="shared" si="4"/>
        <v>0.8035714285714286</v>
      </c>
      <c r="E49" s="10">
        <f t="shared" si="5"/>
        <v>0.82423291387240449</v>
      </c>
      <c r="F49" s="10">
        <f t="shared" si="6"/>
        <v>2.066148530097589E-2</v>
      </c>
    </row>
    <row r="50" spans="1:6" ht="15">
      <c r="A50" s="3">
        <f t="shared" si="7"/>
        <v>46</v>
      </c>
      <c r="B50" s="3">
        <v>1968</v>
      </c>
      <c r="C50" s="3">
        <v>556</v>
      </c>
      <c r="D50" s="10">
        <f t="shared" si="4"/>
        <v>0.8214285714285714</v>
      </c>
      <c r="E50" s="10">
        <f t="shared" si="5"/>
        <v>0.82936440267921197</v>
      </c>
      <c r="F50" s="10">
        <f t="shared" si="6"/>
        <v>7.9358312506405682E-3</v>
      </c>
    </row>
    <row r="51" spans="1:6" ht="15">
      <c r="A51" s="3">
        <f t="shared" si="7"/>
        <v>47</v>
      </c>
      <c r="B51" s="3">
        <v>1973</v>
      </c>
      <c r="C51" s="3">
        <v>556.29999999999995</v>
      </c>
      <c r="D51" s="10">
        <f t="shared" si="4"/>
        <v>0.8392857142857143</v>
      </c>
      <c r="E51" s="10">
        <f t="shared" si="5"/>
        <v>0.8297438171356748</v>
      </c>
      <c r="F51" s="10">
        <f t="shared" si="6"/>
        <v>9.5418971500395022E-3</v>
      </c>
    </row>
    <row r="52" spans="1:6" ht="15">
      <c r="A52" s="3">
        <f t="shared" si="7"/>
        <v>48</v>
      </c>
      <c r="B52" s="3">
        <v>1951</v>
      </c>
      <c r="C52" s="3">
        <v>578.70000000000005</v>
      </c>
      <c r="D52" s="10">
        <f t="shared" si="4"/>
        <v>0.8571428571428571</v>
      </c>
      <c r="E52" s="10">
        <f t="shared" si="5"/>
        <v>0.85601714791132089</v>
      </c>
      <c r="F52" s="10">
        <f t="shared" si="6"/>
        <v>1.1257092315362094E-3</v>
      </c>
    </row>
    <row r="53" spans="1:6" ht="15">
      <c r="A53" s="3">
        <f t="shared" si="7"/>
        <v>49</v>
      </c>
      <c r="B53" s="3">
        <v>1940</v>
      </c>
      <c r="C53" s="3">
        <v>600</v>
      </c>
      <c r="D53" s="10">
        <f t="shared" si="4"/>
        <v>0.875</v>
      </c>
      <c r="E53" s="10">
        <f t="shared" si="5"/>
        <v>0.87751113701450811</v>
      </c>
      <c r="F53" s="10">
        <f t="shared" si="6"/>
        <v>2.5111370145081136E-3</v>
      </c>
    </row>
    <row r="54" spans="1:6" ht="15">
      <c r="A54" s="3">
        <f t="shared" si="7"/>
        <v>50</v>
      </c>
      <c r="B54" s="3">
        <v>1939</v>
      </c>
      <c r="C54" s="3">
        <v>637</v>
      </c>
      <c r="D54" s="10">
        <f t="shared" si="4"/>
        <v>0.8928571428571429</v>
      </c>
      <c r="E54" s="10">
        <f t="shared" si="5"/>
        <v>0.90790202120803543</v>
      </c>
      <c r="F54" s="10">
        <f t="shared" si="6"/>
        <v>1.5044878350892521E-2</v>
      </c>
    </row>
    <row r="55" spans="1:6" ht="15">
      <c r="A55" s="3">
        <f t="shared" si="7"/>
        <v>51</v>
      </c>
      <c r="B55" s="3">
        <v>1956</v>
      </c>
      <c r="C55" s="3">
        <v>682</v>
      </c>
      <c r="D55" s="10">
        <f t="shared" si="4"/>
        <v>0.9107142857142857</v>
      </c>
      <c r="E55" s="10">
        <f t="shared" si="5"/>
        <v>0.93526134256507543</v>
      </c>
      <c r="F55" s="10">
        <f t="shared" si="6"/>
        <v>2.4547056850789728E-2</v>
      </c>
    </row>
    <row r="56" spans="1:6" ht="15">
      <c r="A56" s="3">
        <f t="shared" si="7"/>
        <v>52</v>
      </c>
      <c r="B56" s="3">
        <v>1972</v>
      </c>
      <c r="C56" s="3">
        <v>767.6</v>
      </c>
      <c r="D56" s="10">
        <f t="shared" si="4"/>
        <v>0.9285714285714286</v>
      </c>
      <c r="E56" s="10">
        <f t="shared" si="5"/>
        <v>0.96725790531025713</v>
      </c>
      <c r="F56" s="10">
        <f t="shared" si="6"/>
        <v>3.8686476738828524E-2</v>
      </c>
    </row>
    <row r="57" spans="1:6" ht="15">
      <c r="A57" s="3">
        <f t="shared" si="7"/>
        <v>53</v>
      </c>
      <c r="B57" s="3">
        <v>1974</v>
      </c>
      <c r="C57" s="3">
        <v>775</v>
      </c>
      <c r="D57" s="10">
        <f t="shared" si="4"/>
        <v>0.9464285714285714</v>
      </c>
      <c r="E57" s="10">
        <f t="shared" si="5"/>
        <v>0.9691462637645426</v>
      </c>
      <c r="F57" s="10">
        <f t="shared" si="6"/>
        <v>2.2717692335971207E-2</v>
      </c>
    </row>
    <row r="58" spans="1:6" ht="15">
      <c r="A58" s="3">
        <f t="shared" si="7"/>
        <v>54</v>
      </c>
      <c r="B58" s="3">
        <v>1966</v>
      </c>
      <c r="C58" s="3">
        <v>781</v>
      </c>
      <c r="D58" s="10">
        <f t="shared" si="4"/>
        <v>0.9642857142857143</v>
      </c>
      <c r="E58" s="10">
        <f t="shared" si="5"/>
        <v>0.97059834295459468</v>
      </c>
      <c r="F58" s="10">
        <f t="shared" si="6"/>
        <v>6.3126286688803823E-3</v>
      </c>
    </row>
    <row r="59" spans="1:6" ht="15">
      <c r="A59" s="3">
        <f t="shared" si="7"/>
        <v>55</v>
      </c>
      <c r="B59" s="3">
        <v>1960</v>
      </c>
      <c r="C59" s="3">
        <v>823</v>
      </c>
      <c r="D59" s="10">
        <f t="shared" si="4"/>
        <v>0.9821428571428571</v>
      </c>
      <c r="E59" s="10">
        <f t="shared" si="5"/>
        <v>0.97903822699059329</v>
      </c>
      <c r="F59" s="10">
        <f t="shared" si="6"/>
        <v>3.1046301522638098E-3</v>
      </c>
    </row>
    <row r="60" spans="1:6" ht="15">
      <c r="A60" s="3">
        <f t="shared" si="7"/>
        <v>55</v>
      </c>
      <c r="B60" s="3">
        <v>1947</v>
      </c>
      <c r="C60" s="3"/>
      <c r="D60" s="10" t="str">
        <f t="shared" si="4"/>
        <v/>
      </c>
      <c r="E60" s="10" t="str">
        <f t="shared" si="5"/>
        <v/>
      </c>
      <c r="F60" s="10" t="str">
        <f t="shared" si="6"/>
        <v/>
      </c>
    </row>
    <row r="61" spans="1:6" ht="15">
      <c r="A61" s="3">
        <f t="shared" si="7"/>
        <v>55</v>
      </c>
      <c r="B61" s="3">
        <v>1945</v>
      </c>
      <c r="C61" s="3"/>
      <c r="D61" s="10" t="str">
        <f t="shared" si="4"/>
        <v/>
      </c>
      <c r="E61" s="10" t="str">
        <f t="shared" si="5"/>
        <v/>
      </c>
      <c r="F61" s="10" t="str">
        <f t="shared" si="6"/>
        <v/>
      </c>
    </row>
    <row r="62" spans="1:6" ht="15">
      <c r="A62" s="3">
        <f t="shared" si="7"/>
        <v>55</v>
      </c>
      <c r="B62" s="3">
        <v>1944</v>
      </c>
      <c r="C62" s="3"/>
      <c r="D62" s="10" t="str">
        <f t="shared" si="4"/>
        <v/>
      </c>
      <c r="E62" s="10" t="str">
        <f t="shared" si="5"/>
        <v/>
      </c>
      <c r="F62" s="10" t="str">
        <f t="shared" si="6"/>
        <v/>
      </c>
    </row>
    <row r="63" spans="1:6" ht="15">
      <c r="A63" s="3">
        <f t="shared" si="7"/>
        <v>55</v>
      </c>
      <c r="B63" s="3">
        <v>1946</v>
      </c>
      <c r="C63" s="3"/>
      <c r="D63" s="10" t="str">
        <f t="shared" si="4"/>
        <v/>
      </c>
      <c r="E63" s="10" t="str">
        <f t="shared" si="5"/>
        <v/>
      </c>
      <c r="F63" s="10" t="str">
        <f t="shared" si="6"/>
        <v/>
      </c>
    </row>
  </sheetData>
  <sheetProtection selectLockedCells="1" selectUnlockedCells="1"/>
  <pageMargins left="0.78740157480314965" right="0.78740157480314965" top="1.0236220472440944" bottom="1.0236220472440944" header="0.78740157480314965" footer="0.78740157480314965"/>
  <pageSetup paperSize="9" scale="10" orientation="landscape" useFirstPageNumber="1" horizontalDpi="300" verticalDpi="300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sturno</cp:lastModifiedBy>
  <cp:lastPrinted>2011-11-20T19:28:26Z</cp:lastPrinted>
  <dcterms:created xsi:type="dcterms:W3CDTF">2011-11-20T19:21:33Z</dcterms:created>
  <dcterms:modified xsi:type="dcterms:W3CDTF">2016-11-22T00:31:40Z</dcterms:modified>
</cp:coreProperties>
</file>